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ssumptions" sheetId="1" state="visible" r:id="rId3"/>
    <sheet name="CAC &amp; LTV Analysis" sheetId="2" state="visible" r:id="rId4"/>
    <sheet name="Growth &amp; Retention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<sst xmlns="http://schemas.openxmlformats.org/spreadsheetml/2006/main" count="87" uniqueCount="53">
  <si>
    <t xml:space="preserve">HearsayOnlineCo — Model Assumptions</t>
  </si>
  <si>
    <t xml:space="preserve">Company Overview</t>
  </si>
  <si>
    <t xml:space="preserve">FY 2024</t>
  </si>
  <si>
    <t xml:space="preserve">FY 2025E</t>
  </si>
  <si>
    <t xml:space="preserve">FY 2026E</t>
  </si>
  <si>
    <t xml:space="preserve">FY 2027E</t>
  </si>
  <si>
    <t xml:space="preserve">FY 2028E</t>
  </si>
  <si>
    <t xml:space="preserve">FY 2029E</t>
  </si>
  <si>
    <t xml:space="preserve">Total Revenue ($M)</t>
  </si>
  <si>
    <t xml:space="preserve">Revenue Growth Rate</t>
  </si>
  <si>
    <t xml:space="preserve">-</t>
  </si>
  <si>
    <t xml:space="preserve">Customer Acquisition Assumptions</t>
  </si>
  <si>
    <t xml:space="preserve">New Customers Acquired</t>
  </si>
  <si>
    <t xml:space="preserve">Sales &amp; Marketing Spend ($M)</t>
  </si>
  <si>
    <t xml:space="preserve">CAC ($)</t>
  </si>
  <si>
    <t xml:space="preserve">Avg. Time to First Purchase (days)</t>
  </si>
  <si>
    <t xml:space="preserve">Retention &amp; Revenue Assumptions</t>
  </si>
  <si>
    <t xml:space="preserve">Annual Retention Rate</t>
  </si>
  <si>
    <t xml:space="preserve">Avg. Annual Revenue / Customer ($)</t>
  </si>
  <si>
    <t xml:space="preserve">Avg. Customer Lifetime (years)</t>
  </si>
  <si>
    <t xml:space="preserve">Gross Margin</t>
  </si>
  <si>
    <t xml:space="preserve">Discount Rate (WACC)</t>
  </si>
  <si>
    <t xml:space="preserve">Legend</t>
  </si>
  <si>
    <t xml:space="preserve">■ Blue text = Hardcoded inputs (editable)</t>
  </si>
  <si>
    <t xml:space="preserve">■ Black text = Calculated (formula)</t>
  </si>
  <si>
    <t xml:space="preserve">■ Yellow highlight = Key assumptions</t>
  </si>
  <si>
    <t xml:space="preserve">HearsayOnlineCo — CAC &amp; LTV Analysis</t>
  </si>
  <si>
    <t xml:space="preserve">Customer Acquisition Cost (CAC)</t>
  </si>
  <si>
    <t xml:space="preserve">Customer Lifetime Value (LTV)</t>
  </si>
  <si>
    <t xml:space="preserve">LTV (Discounted)</t>
  </si>
  <si>
    <t xml:space="preserve">LTV : CAC Ratio &amp; Unit Economics</t>
  </si>
  <si>
    <t xml:space="preserve">LTV : CAC Ratio</t>
  </si>
  <si>
    <t xml:space="preserve">CAC Payback (months)</t>
  </si>
  <si>
    <t xml:space="preserve">Net Value per Customer ($)</t>
  </si>
  <si>
    <t xml:space="preserve">HearsayOnlineCo — Customer Growth &amp; Retention</t>
  </si>
  <si>
    <t xml:space="preserve">Customer Base</t>
  </si>
  <si>
    <t xml:space="preserve">Beginning of Year Customers</t>
  </si>
  <si>
    <t xml:space="preserve">(+) New Customers Acquired</t>
  </si>
  <si>
    <t xml:space="preserve">(-) Churned Customers</t>
  </si>
  <si>
    <t xml:space="preserve">End of Year Customers</t>
  </si>
  <si>
    <t xml:space="preserve">Growth &amp; Churn Metrics</t>
  </si>
  <si>
    <t xml:space="preserve">Net Customer Growth</t>
  </si>
  <si>
    <t xml:space="preserve">Customer Base Growth Rate</t>
  </si>
  <si>
    <t xml:space="preserve">Annual Churn Rate</t>
  </si>
  <si>
    <t xml:space="preserve">Monthly Churn Rate</t>
  </si>
  <si>
    <t xml:space="preserve">Revenue Bridge</t>
  </si>
  <si>
    <t xml:space="preserve">Revenue — Retained Customers ($M)</t>
  </si>
  <si>
    <t xml:space="preserve">Revenue — New Customers ($M)</t>
  </si>
  <si>
    <t xml:space="preserve">Total Modeled Revenue ($M)</t>
  </si>
  <si>
    <t xml:space="preserve">Unit Economics Summary</t>
  </si>
  <si>
    <t xml:space="preserve">CAC</t>
  </si>
  <si>
    <t xml:space="preserve">LTV</t>
  </si>
  <si>
    <t xml:space="preserve">LTV:CAC Ratio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</si>
</sst>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\$#,##0"/>
    <numFmt numFmtId="166" formatCode="0.0%"/>
    <numFmt numFmtId="167" formatCode="#,##0"/>
    <numFmt numFmtId="168" formatCode="0.0"/>
    <numFmt numFmtId="169" formatCode="0.0\x"/>
    <numFmt numFmtId="170" formatCode="0.00%"/>
  </numFmts>
  <fonts count="13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F4E79"/>
      <name val="Arial"/>
      <family val="0"/>
      <charset val="1"/>
    </font>
    <font>
      <b val="true"/>
      <sz val="11"/>
      <color rgb="FF1F4E79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FF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008000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FFFF00"/>
        <bgColor rgb="FFFFFF00"/>
      </patternFill>
    </fill>
    <fill>
      <patternFill patternType="solid">
        <fgColor rgb="FF2E75B6"/>
        <bgColor rgb="FF0066CC"/>
      </patternFill>
    </fill>
    <fill>
      <patternFill patternType="solid">
        <fgColor rgb="FFFCE4D6"/>
        <bgColor rgb="FFE2EFDA"/>
      </patternFill>
    </fill>
    <fill>
      <patternFill patternType="solid">
        <fgColor rgb="FF548235"/>
        <bgColor rgb="FF339966"/>
      </patternFill>
    </fill>
    <fill>
      <patternFill patternType="solid">
        <fgColor rgb="FFE2EFDA"/>
        <bgColor rgb="FFD6E4F0"/>
      </patternFill>
    </fill>
    <fill>
      <patternFill patternType="solid">
        <fgColor rgb="FF7030A0"/>
        <bgColor rgb="FF993366"/>
      </patternFill>
    </fill>
    <fill>
      <patternFill patternType="solid">
        <fgColor rgb="FFD6E4F0"/>
        <bgColor rgb="FFE2EFDA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B4B4B4"/>
      </left>
      <right style="thin">
        <color rgb="FFB4B4B4"/>
      </right>
      <top style="thin">
        <color rgb="FFB4B4B4"/>
      </top>
      <bottom style="thin">
        <color rgb="FFB4B4B4"/>
      </bottom>
      <diagonal/>
    </border>
    <border diagonalUp="false" diagonalDown="false">
      <left/>
      <right style="thin">
        <color rgb="FFB4B4B4"/>
      </right>
      <top/>
      <bottom/>
      <diagonal/>
    </border>
    <border diagonalUp="false" diagonalDown="false">
      <left style="thin">
        <color rgb="FFB4B4B4"/>
      </left>
      <right style="thin">
        <color rgb="FFB4B4B4"/>
      </right>
      <top style="thin">
        <color rgb="FFB4B4B4"/>
      </top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6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8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9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7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12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4B4B4"/>
      <rgbColor rgb="FF808080"/>
      <rgbColor rgb="FF9999FF"/>
      <rgbColor rgb="FF7030A0"/>
      <rgbColor rgb="FFFCE4D6"/>
      <rgbColor rgb="FFCCFFFF"/>
      <rgbColor rgb="FF660066"/>
      <rgbColor rgb="FFFF8080"/>
      <rgbColor rgb="FF0066CC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7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8"/>
    <col collapsed="false" customWidth="true" hidden="false" outlineLevel="0" max="7" min="2" style="0" width="18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</row>
    <row r="3" customFormat="false" ht="15" hidden="false" customHeight="false" outlineLevel="0" collapsed="false">
      <c r="A3" s="2" t="s">
        <v>1</v>
      </c>
      <c r="B3" s="2"/>
      <c r="C3" s="2"/>
      <c r="D3" s="2"/>
      <c r="E3" s="2"/>
      <c r="F3" s="2"/>
      <c r="G3" s="2"/>
    </row>
    <row r="4" customFormat="false" ht="15" hidden="false" customHeight="false" outlineLevel="0" collapsed="false">
      <c r="A4" s="3"/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</row>
    <row r="5" customFormat="false" ht="15" hidden="false" customHeight="false" outlineLevel="0" collapsed="false">
      <c r="A5" s="4" t="s">
        <v>8</v>
      </c>
      <c r="B5" s="5" t="n">
        <v>800</v>
      </c>
      <c r="C5" s="5" t="n">
        <v>1000</v>
      </c>
      <c r="D5" s="5" t="n">
        <v>1250</v>
      </c>
      <c r="E5" s="5" t="n">
        <v>1530</v>
      </c>
      <c r="F5" s="5" t="n">
        <v>1855</v>
      </c>
      <c r="G5" s="5" t="n">
        <v>2218</v>
      </c>
    </row>
    <row r="6" customFormat="false" ht="15" hidden="false" customHeight="false" outlineLevel="0" collapsed="false">
      <c r="A6" s="6" t="s">
        <v>9</v>
      </c>
      <c r="B6" s="7" t="s">
        <v>10</v>
      </c>
      <c r="C6" s="7" t="n">
        <f aca="false">(C5-B5)/B5</f>
        <v>0.25</v>
      </c>
      <c r="D6" s="7" t="n">
        <f aca="false">(D5-C5)/C5</f>
        <v>0.25</v>
      </c>
      <c r="E6" s="7" t="n">
        <f aca="false">(E5-D5)/D5</f>
        <v>0.224</v>
      </c>
      <c r="F6" s="7" t="n">
        <f aca="false">(F5-E5)/E5</f>
        <v>0.212418300653595</v>
      </c>
      <c r="G6" s="7" t="n">
        <f aca="false">(G5-F5)/F5</f>
        <v>0.195687331536388</v>
      </c>
    </row>
    <row r="8" customFormat="false" ht="15" hidden="false" customHeight="false" outlineLevel="0" collapsed="false">
      <c r="A8" s="2" t="s">
        <v>11</v>
      </c>
      <c r="B8" s="2"/>
      <c r="C8" s="2"/>
      <c r="D8" s="2"/>
      <c r="E8" s="2"/>
      <c r="F8" s="2"/>
      <c r="G8" s="2"/>
    </row>
    <row r="9" customFormat="false" ht="15" hidden="false" customHeight="false" outlineLevel="0" collapsed="false">
      <c r="A9" s="3"/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</row>
    <row r="10" customFormat="false" ht="15" hidden="false" customHeight="false" outlineLevel="0" collapsed="false">
      <c r="A10" s="6" t="s">
        <v>12</v>
      </c>
      <c r="B10" s="8" t="n">
        <v>120000</v>
      </c>
      <c r="C10" s="8" t="n">
        <v>150000</v>
      </c>
      <c r="D10" s="8" t="n">
        <v>180000</v>
      </c>
      <c r="E10" s="8" t="n">
        <v>200000</v>
      </c>
      <c r="F10" s="8" t="n">
        <v>215000</v>
      </c>
      <c r="G10" s="8" t="n">
        <v>225000</v>
      </c>
    </row>
    <row r="11" customFormat="false" ht="15" hidden="false" customHeight="false" outlineLevel="0" collapsed="false">
      <c r="A11" s="6" t="s">
        <v>13</v>
      </c>
      <c r="B11" s="5" t="n">
        <v>80</v>
      </c>
      <c r="C11" s="5" t="n">
        <v>120</v>
      </c>
      <c r="D11" s="5" t="n">
        <v>140</v>
      </c>
      <c r="E11" s="5" t="n">
        <v>155</v>
      </c>
      <c r="F11" s="5" t="n">
        <v>165</v>
      </c>
      <c r="G11" s="5" t="n">
        <v>172</v>
      </c>
    </row>
    <row r="12" customFormat="false" ht="15" hidden="false" customHeight="false" outlineLevel="0" collapsed="false">
      <c r="A12" s="9" t="s">
        <v>14</v>
      </c>
      <c r="B12" s="10" t="n">
        <f aca="false">B11*1000000/B10</f>
        <v>666.666666666667</v>
      </c>
      <c r="C12" s="10" t="n">
        <f aca="false">C11*1000000/C10</f>
        <v>800</v>
      </c>
      <c r="D12" s="10" t="n">
        <f aca="false">D11*1000000/D10</f>
        <v>777.777777777778</v>
      </c>
      <c r="E12" s="10" t="n">
        <f aca="false">E11*1000000/E10</f>
        <v>775</v>
      </c>
      <c r="F12" s="10" t="n">
        <f aca="false">F11*1000000/F10</f>
        <v>767.441860465116</v>
      </c>
      <c r="G12" s="10" t="n">
        <f aca="false">G11*1000000/G10</f>
        <v>764.444444444445</v>
      </c>
    </row>
    <row r="13" customFormat="false" ht="15" hidden="false" customHeight="false" outlineLevel="0" collapsed="false">
      <c r="A13" s="6" t="s">
        <v>15</v>
      </c>
      <c r="B13" s="8" t="n">
        <v>45</v>
      </c>
      <c r="C13" s="8" t="n">
        <v>40</v>
      </c>
      <c r="D13" s="8" t="n">
        <v>35</v>
      </c>
      <c r="E13" s="8" t="n">
        <v>30</v>
      </c>
      <c r="F13" s="8" t="n">
        <v>28</v>
      </c>
      <c r="G13" s="8" t="n">
        <v>25</v>
      </c>
    </row>
    <row r="15" customFormat="false" ht="15" hidden="false" customHeight="false" outlineLevel="0" collapsed="false">
      <c r="A15" s="2" t="s">
        <v>16</v>
      </c>
      <c r="B15" s="2"/>
      <c r="C15" s="2"/>
      <c r="D15" s="2"/>
      <c r="E15" s="2"/>
      <c r="F15" s="2"/>
      <c r="G15" s="2"/>
    </row>
    <row r="16" customFormat="false" ht="15" hidden="false" customHeight="false" outlineLevel="0" collapsed="false">
      <c r="A16" s="3"/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</row>
    <row r="17" customFormat="false" ht="15" hidden="false" customHeight="false" outlineLevel="0" collapsed="false">
      <c r="A17" s="6" t="s">
        <v>17</v>
      </c>
      <c r="B17" s="11" t="n">
        <v>0.68</v>
      </c>
      <c r="C17" s="11" t="n">
        <v>0.7</v>
      </c>
      <c r="D17" s="11" t="n">
        <v>0.72</v>
      </c>
      <c r="E17" s="11" t="n">
        <v>0.74</v>
      </c>
      <c r="F17" s="11" t="n">
        <v>0.76</v>
      </c>
      <c r="G17" s="11" t="n">
        <v>0.78</v>
      </c>
    </row>
    <row r="18" customFormat="false" ht="15" hidden="false" customHeight="false" outlineLevel="0" collapsed="false">
      <c r="A18" s="6" t="s">
        <v>18</v>
      </c>
      <c r="B18" s="5" t="n">
        <v>320</v>
      </c>
      <c r="C18" s="5" t="n">
        <v>340</v>
      </c>
      <c r="D18" s="5" t="n">
        <v>360</v>
      </c>
      <c r="E18" s="5" t="n">
        <v>380</v>
      </c>
      <c r="F18" s="5" t="n">
        <v>400</v>
      </c>
      <c r="G18" s="5" t="n">
        <v>420</v>
      </c>
    </row>
    <row r="19" customFormat="false" ht="15" hidden="false" customHeight="false" outlineLevel="0" collapsed="false">
      <c r="A19" s="9" t="s">
        <v>19</v>
      </c>
      <c r="B19" s="12" t="n">
        <f aca="false">1/(1-B17)</f>
        <v>3.125</v>
      </c>
      <c r="C19" s="12" t="n">
        <f aca="false">1/(1-C17)</f>
        <v>3.33333333333333</v>
      </c>
      <c r="D19" s="12" t="n">
        <f aca="false">1/(1-D17)</f>
        <v>3.57142857142857</v>
      </c>
      <c r="E19" s="12" t="n">
        <f aca="false">1/(1-E17)</f>
        <v>3.84615384615385</v>
      </c>
      <c r="F19" s="12" t="n">
        <f aca="false">1/(1-F17)</f>
        <v>4.16666666666667</v>
      </c>
      <c r="G19" s="12" t="n">
        <f aca="false">1/(1-G17)</f>
        <v>4.54545454545455</v>
      </c>
    </row>
    <row r="20" customFormat="false" ht="15" hidden="false" customHeight="false" outlineLevel="0" collapsed="false">
      <c r="A20" s="6" t="s">
        <v>20</v>
      </c>
      <c r="B20" s="11" t="n">
        <v>0.72</v>
      </c>
      <c r="C20" s="11" t="n">
        <v>0.73</v>
      </c>
      <c r="D20" s="11" t="n">
        <v>0.74</v>
      </c>
      <c r="E20" s="11" t="n">
        <v>0.75</v>
      </c>
      <c r="F20" s="11" t="n">
        <v>0.76</v>
      </c>
      <c r="G20" s="11" t="n">
        <v>0.77</v>
      </c>
    </row>
    <row r="21" customFormat="false" ht="15" hidden="false" customHeight="false" outlineLevel="0" collapsed="false">
      <c r="A21" s="9" t="s">
        <v>21</v>
      </c>
      <c r="B21" s="11" t="n">
        <v>0.12</v>
      </c>
      <c r="C21" s="11" t="n">
        <v>0.12</v>
      </c>
      <c r="D21" s="11" t="n">
        <v>0.12</v>
      </c>
      <c r="E21" s="11" t="n">
        <v>0.12</v>
      </c>
      <c r="F21" s="11" t="n">
        <v>0.12</v>
      </c>
      <c r="G21" s="11" t="n">
        <v>0.12</v>
      </c>
    </row>
    <row r="24" customFormat="false" ht="15" hidden="false" customHeight="false" outlineLevel="0" collapsed="false">
      <c r="A24" s="13" t="s">
        <v>22</v>
      </c>
    </row>
    <row r="25" customFormat="false" ht="15" hidden="false" customHeight="false" outlineLevel="0" collapsed="false">
      <c r="A25" s="14" t="s">
        <v>23</v>
      </c>
    </row>
    <row r="26" customFormat="false" ht="15" hidden="false" customHeight="false" outlineLevel="0" collapsed="false">
      <c r="A26" s="15" t="s">
        <v>24</v>
      </c>
    </row>
    <row r="27" customFormat="false" ht="15" hidden="false" customHeight="false" outlineLevel="0" collapsed="false">
      <c r="A27" s="16" t="s">
        <v>25</v>
      </c>
    </row>
  </sheetData>
  <mergeCells count="4">
    <mergeCell ref="A1:G1"/>
    <mergeCell ref="A3:G3"/>
    <mergeCell ref="A8:G8"/>
    <mergeCell ref="A15:G1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0"/>
    <col collapsed="false" customWidth="true" hidden="false" outlineLevel="0" max="7" min="2" style="0" width="18"/>
  </cols>
  <sheetData>
    <row r="1" customFormat="false" ht="27.75" hidden="false" customHeight="true" outlineLevel="0" collapsed="false">
      <c r="A1" s="1" t="s">
        <v>26</v>
      </c>
      <c r="B1" s="1"/>
      <c r="C1" s="1"/>
      <c r="D1" s="1"/>
      <c r="E1" s="1"/>
      <c r="F1" s="1"/>
      <c r="G1" s="1"/>
    </row>
    <row r="3" customFormat="false" ht="15" hidden="false" customHeight="false" outlineLevel="0" collapsed="false">
      <c r="A3" s="3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customFormat="false" ht="15" hidden="false" customHeight="false" outlineLevel="0" collapsed="false">
      <c r="A4" s="17" t="s">
        <v>27</v>
      </c>
      <c r="B4" s="17"/>
      <c r="C4" s="17"/>
      <c r="D4" s="17"/>
      <c r="E4" s="17"/>
      <c r="F4" s="17"/>
      <c r="G4" s="17"/>
    </row>
    <row r="5" customFormat="false" ht="15" hidden="false" customHeight="false" outlineLevel="0" collapsed="false">
      <c r="A5" s="6" t="s">
        <v>13</v>
      </c>
      <c r="B5" s="18" t="n">
        <f aca="false">Assumptions!B11</f>
        <v>80</v>
      </c>
      <c r="C5" s="18" t="n">
        <f aca="false">Assumptions!C11</f>
        <v>120</v>
      </c>
      <c r="D5" s="18" t="n">
        <f aca="false">Assumptions!D11</f>
        <v>140</v>
      </c>
      <c r="E5" s="18" t="n">
        <f aca="false">Assumptions!E11</f>
        <v>155</v>
      </c>
      <c r="F5" s="18" t="n">
        <f aca="false">Assumptions!F11</f>
        <v>165</v>
      </c>
      <c r="G5" s="18" t="n">
        <f aca="false">Assumptions!G11</f>
        <v>172</v>
      </c>
    </row>
    <row r="6" customFormat="false" ht="15" hidden="false" customHeight="false" outlineLevel="0" collapsed="false">
      <c r="A6" s="6" t="s">
        <v>12</v>
      </c>
      <c r="B6" s="19" t="n">
        <f aca="false">Assumptions!B10</f>
        <v>120000</v>
      </c>
      <c r="C6" s="19" t="n">
        <f aca="false">Assumptions!C10</f>
        <v>150000</v>
      </c>
      <c r="D6" s="19" t="n">
        <f aca="false">Assumptions!D10</f>
        <v>180000</v>
      </c>
      <c r="E6" s="19" t="n">
        <f aca="false">Assumptions!E10</f>
        <v>200000</v>
      </c>
      <c r="F6" s="19" t="n">
        <f aca="false">Assumptions!F10</f>
        <v>215000</v>
      </c>
      <c r="G6" s="19" t="n">
        <f aca="false">Assumptions!G10</f>
        <v>225000</v>
      </c>
    </row>
    <row r="7" customFormat="false" ht="15" hidden="false" customHeight="false" outlineLevel="0" collapsed="false">
      <c r="A7" s="6" t="s">
        <v>27</v>
      </c>
      <c r="B7" s="20" t="n">
        <f aca="false">Assumptions!B12</f>
        <v>666.666666666667</v>
      </c>
      <c r="C7" s="20" t="n">
        <f aca="false">Assumptions!C12</f>
        <v>800</v>
      </c>
      <c r="D7" s="20" t="n">
        <f aca="false">Assumptions!D12</f>
        <v>777.777777777778</v>
      </c>
      <c r="E7" s="20" t="n">
        <f aca="false">Assumptions!E12</f>
        <v>775</v>
      </c>
      <c r="F7" s="20" t="n">
        <f aca="false">Assumptions!F12</f>
        <v>767.441860465116</v>
      </c>
      <c r="G7" s="20" t="n">
        <f aca="false">Assumptions!G12</f>
        <v>764.444444444445</v>
      </c>
    </row>
    <row r="9" customFormat="false" ht="15" hidden="false" customHeight="false" outlineLevel="0" collapsed="false">
      <c r="A9" s="21" t="s">
        <v>28</v>
      </c>
      <c r="B9" s="21"/>
      <c r="C9" s="21"/>
      <c r="D9" s="21"/>
      <c r="E9" s="21"/>
      <c r="F9" s="21"/>
      <c r="G9" s="21"/>
    </row>
    <row r="10" customFormat="false" ht="15" hidden="false" customHeight="false" outlineLevel="0" collapsed="false">
      <c r="A10" s="6" t="s">
        <v>17</v>
      </c>
      <c r="B10" s="22" t="n">
        <f aca="false">Assumptions!B17</f>
        <v>0.68</v>
      </c>
      <c r="C10" s="22" t="n">
        <f aca="false">Assumptions!C17</f>
        <v>0.7</v>
      </c>
      <c r="D10" s="22" t="n">
        <f aca="false">Assumptions!D17</f>
        <v>0.72</v>
      </c>
      <c r="E10" s="22" t="n">
        <f aca="false">Assumptions!E17</f>
        <v>0.74</v>
      </c>
      <c r="F10" s="22" t="n">
        <f aca="false">Assumptions!F17</f>
        <v>0.76</v>
      </c>
      <c r="G10" s="22" t="n">
        <f aca="false">Assumptions!G17</f>
        <v>0.78</v>
      </c>
    </row>
    <row r="11" customFormat="false" ht="15" hidden="false" customHeight="false" outlineLevel="0" collapsed="false">
      <c r="A11" s="6" t="s">
        <v>18</v>
      </c>
      <c r="B11" s="18" t="n">
        <f aca="false">Assumptions!B18</f>
        <v>320</v>
      </c>
      <c r="C11" s="18" t="n">
        <f aca="false">Assumptions!C18</f>
        <v>340</v>
      </c>
      <c r="D11" s="18" t="n">
        <f aca="false">Assumptions!D18</f>
        <v>360</v>
      </c>
      <c r="E11" s="18" t="n">
        <f aca="false">Assumptions!E18</f>
        <v>380</v>
      </c>
      <c r="F11" s="18" t="n">
        <f aca="false">Assumptions!F18</f>
        <v>400</v>
      </c>
      <c r="G11" s="18" t="n">
        <f aca="false">Assumptions!G18</f>
        <v>420</v>
      </c>
    </row>
    <row r="12" customFormat="false" ht="15" hidden="false" customHeight="false" outlineLevel="0" collapsed="false">
      <c r="A12" s="6" t="s">
        <v>19</v>
      </c>
      <c r="B12" s="23" t="n">
        <f aca="false">Assumptions!B19</f>
        <v>3.125</v>
      </c>
      <c r="C12" s="23" t="n">
        <f aca="false">Assumptions!C19</f>
        <v>3.33333333333333</v>
      </c>
      <c r="D12" s="23" t="n">
        <f aca="false">Assumptions!D19</f>
        <v>3.57142857142857</v>
      </c>
      <c r="E12" s="23" t="n">
        <f aca="false">Assumptions!E19</f>
        <v>3.84615384615385</v>
      </c>
      <c r="F12" s="23" t="n">
        <f aca="false">Assumptions!F19</f>
        <v>4.16666666666667</v>
      </c>
      <c r="G12" s="23" t="n">
        <f aca="false">Assumptions!G19</f>
        <v>4.54545454545455</v>
      </c>
    </row>
    <row r="13" customFormat="false" ht="15" hidden="false" customHeight="false" outlineLevel="0" collapsed="false">
      <c r="A13" s="6" t="s">
        <v>20</v>
      </c>
      <c r="B13" s="22" t="n">
        <f aca="false">Assumptions!B20</f>
        <v>0.72</v>
      </c>
      <c r="C13" s="22" t="n">
        <f aca="false">Assumptions!C20</f>
        <v>0.73</v>
      </c>
      <c r="D13" s="22" t="n">
        <f aca="false">Assumptions!D20</f>
        <v>0.74</v>
      </c>
      <c r="E13" s="22" t="n">
        <f aca="false">Assumptions!E20</f>
        <v>0.75</v>
      </c>
      <c r="F13" s="22" t="n">
        <f aca="false">Assumptions!F20</f>
        <v>0.76</v>
      </c>
      <c r="G13" s="22" t="n">
        <f aca="false">Assumptions!G20</f>
        <v>0.77</v>
      </c>
    </row>
    <row r="14" customFormat="false" ht="15" hidden="false" customHeight="false" outlineLevel="0" collapsed="false">
      <c r="A14" s="6" t="s">
        <v>21</v>
      </c>
      <c r="B14" s="22" t="n">
        <f aca="false">Assumptions!B21</f>
        <v>0.12</v>
      </c>
      <c r="C14" s="22" t="n">
        <f aca="false">Assumptions!C21</f>
        <v>0.12</v>
      </c>
      <c r="D14" s="22" t="n">
        <f aca="false">Assumptions!D21</f>
        <v>0.12</v>
      </c>
      <c r="E14" s="22" t="n">
        <f aca="false">Assumptions!E21</f>
        <v>0.12</v>
      </c>
      <c r="F14" s="22" t="n">
        <f aca="false">Assumptions!F21</f>
        <v>0.12</v>
      </c>
      <c r="G14" s="22" t="n">
        <f aca="false">Assumptions!G21</f>
        <v>0.12</v>
      </c>
    </row>
    <row r="15" customFormat="false" ht="15" hidden="false" customHeight="false" outlineLevel="0" collapsed="false">
      <c r="A15" s="6" t="s">
        <v>29</v>
      </c>
      <c r="B15" s="24" t="n">
        <f aca="false">B11*B13/(1+B14-B10)</f>
        <v>523.636363636364</v>
      </c>
      <c r="C15" s="24" t="n">
        <f aca="false">C11*C13/(1+C14-C10)</f>
        <v>590.952380952381</v>
      </c>
      <c r="D15" s="24" t="n">
        <f aca="false">D11*D13/(1+D14-D10)</f>
        <v>666</v>
      </c>
      <c r="E15" s="24" t="n">
        <f aca="false">E11*E13/(1+E14-E10)</f>
        <v>750</v>
      </c>
      <c r="F15" s="24" t="n">
        <f aca="false">F11*F13/(1+F14-F10)</f>
        <v>844.444444444444</v>
      </c>
      <c r="G15" s="24" t="n">
        <f aca="false">G11*G13/(1+G14-G10)</f>
        <v>951.176470588235</v>
      </c>
    </row>
    <row r="17" customFormat="false" ht="15" hidden="false" customHeight="false" outlineLevel="0" collapsed="false">
      <c r="A17" s="25" t="s">
        <v>30</v>
      </c>
      <c r="B17" s="25"/>
      <c r="C17" s="25"/>
      <c r="D17" s="25"/>
      <c r="E17" s="25"/>
      <c r="F17" s="25"/>
      <c r="G17" s="25"/>
    </row>
    <row r="18" customFormat="false" ht="15" hidden="false" customHeight="false" outlineLevel="0" collapsed="false">
      <c r="A18" s="6" t="s">
        <v>31</v>
      </c>
      <c r="B18" s="26" t="n">
        <f aca="false">B15/B7</f>
        <v>0.785454545454545</v>
      </c>
      <c r="C18" s="26" t="n">
        <f aca="false">C15/C7</f>
        <v>0.738690476190476</v>
      </c>
      <c r="D18" s="26" t="n">
        <f aca="false">D15/D7</f>
        <v>0.856285714285714</v>
      </c>
      <c r="E18" s="26" t="n">
        <f aca="false">E15/E7</f>
        <v>0.967741935483871</v>
      </c>
      <c r="F18" s="26" t="n">
        <f aca="false">F15/F7</f>
        <v>1.1003367003367</v>
      </c>
      <c r="G18" s="26" t="n">
        <f aca="false">G15/G7</f>
        <v>1.24427154582763</v>
      </c>
    </row>
    <row r="19" customFormat="false" ht="15" hidden="false" customHeight="false" outlineLevel="0" collapsed="false">
      <c r="A19" s="6" t="s">
        <v>32</v>
      </c>
      <c r="B19" s="12" t="n">
        <f aca="false">B7/(B11/12*B13)*12</f>
        <v>416.666666666667</v>
      </c>
      <c r="C19" s="12" t="n">
        <f aca="false">C7/(C11/12*C13)*12</f>
        <v>464.141821112006</v>
      </c>
      <c r="D19" s="12" t="n">
        <f aca="false">D7/(D11/12*D13)*12</f>
        <v>420.42042042042</v>
      </c>
      <c r="E19" s="12" t="n">
        <f aca="false">E7/(E11/12*E13)*12</f>
        <v>391.578947368421</v>
      </c>
      <c r="F19" s="12" t="n">
        <f aca="false">F7/(F11/12*F13)*12</f>
        <v>363.525091799266</v>
      </c>
      <c r="G19" s="12" t="n">
        <f aca="false">G7/(G11/12*G13)*12</f>
        <v>340.383426097712</v>
      </c>
    </row>
    <row r="20" customFormat="false" ht="15" hidden="false" customHeight="false" outlineLevel="0" collapsed="false">
      <c r="A20" s="6" t="s">
        <v>33</v>
      </c>
      <c r="B20" s="24" t="n">
        <f aca="false">B15-B7</f>
        <v>-143.030303030303</v>
      </c>
      <c r="C20" s="24" t="n">
        <f aca="false">C15-C7</f>
        <v>-209.047619047619</v>
      </c>
      <c r="D20" s="24" t="n">
        <f aca="false">D15-D7</f>
        <v>-111.777777777778</v>
      </c>
      <c r="E20" s="24" t="n">
        <f aca="false">E15-E7</f>
        <v>-25.0000000000002</v>
      </c>
      <c r="F20" s="24" t="n">
        <f aca="false">F15-F7</f>
        <v>77.0025839793279</v>
      </c>
      <c r="G20" s="24" t="n">
        <f aca="false">G15-G7</f>
        <v>186.732026143791</v>
      </c>
    </row>
  </sheetData>
  <mergeCells count="4">
    <mergeCell ref="A1:G1"/>
    <mergeCell ref="A4:G4"/>
    <mergeCell ref="A9:G9"/>
    <mergeCell ref="A17:G1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8"/>
    <col collapsed="false" customWidth="true" hidden="false" outlineLevel="0" max="7" min="2" style="0" width="16"/>
  </cols>
  <sheetData>
    <row r="1" customFormat="false" ht="27.75" hidden="false" customHeight="true" outlineLevel="0" collapsed="false">
      <c r="A1" s="1" t="s">
        <v>34</v>
      </c>
      <c r="B1" s="1"/>
      <c r="C1" s="1"/>
      <c r="D1" s="1"/>
      <c r="E1" s="1"/>
      <c r="F1" s="1"/>
      <c r="G1" s="1"/>
    </row>
    <row r="3" customFormat="false" ht="15" hidden="false" customHeight="false" outlineLevel="0" collapsed="false">
      <c r="A3" s="3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customFormat="false" ht="15" hidden="false" customHeight="false" outlineLevel="0" collapsed="false">
      <c r="A4" s="17" t="s">
        <v>35</v>
      </c>
      <c r="B4" s="17"/>
      <c r="C4" s="17"/>
      <c r="D4" s="17"/>
      <c r="E4" s="17"/>
      <c r="F4" s="17"/>
      <c r="G4" s="17"/>
    </row>
    <row r="5" customFormat="false" ht="15" hidden="false" customHeight="false" outlineLevel="0" collapsed="false">
      <c r="A5" s="6" t="s">
        <v>36</v>
      </c>
      <c r="B5" s="27" t="n">
        <v>350000</v>
      </c>
      <c r="C5" s="28" t="n">
        <f aca="false">B8</f>
        <v>358000</v>
      </c>
      <c r="D5" s="28" t="n">
        <f aca="false">C8</f>
        <v>400600</v>
      </c>
      <c r="E5" s="28" t="n">
        <f aca="false">D8</f>
        <v>468432</v>
      </c>
      <c r="F5" s="28" t="n">
        <f aca="false">E8</f>
        <v>546639.68</v>
      </c>
      <c r="G5" s="28" t="n">
        <f aca="false">F8</f>
        <v>630446.1568</v>
      </c>
    </row>
    <row r="6" customFormat="false" ht="15" hidden="false" customHeight="false" outlineLevel="0" collapsed="false">
      <c r="A6" s="6" t="s">
        <v>37</v>
      </c>
      <c r="B6" s="19" t="n">
        <f aca="false">Assumptions!B10</f>
        <v>120000</v>
      </c>
      <c r="C6" s="19" t="n">
        <f aca="false">Assumptions!C10</f>
        <v>150000</v>
      </c>
      <c r="D6" s="19" t="n">
        <f aca="false">Assumptions!D10</f>
        <v>180000</v>
      </c>
      <c r="E6" s="19" t="n">
        <f aca="false">Assumptions!E10</f>
        <v>200000</v>
      </c>
      <c r="F6" s="19" t="n">
        <f aca="false">Assumptions!F10</f>
        <v>215000</v>
      </c>
      <c r="G6" s="19" t="n">
        <f aca="false">Assumptions!G10</f>
        <v>225000</v>
      </c>
    </row>
    <row r="7" customFormat="false" ht="15" hidden="false" customHeight="false" outlineLevel="0" collapsed="false">
      <c r="A7" s="6" t="s">
        <v>38</v>
      </c>
      <c r="B7" s="28" t="n">
        <f aca="false">B5*(1-Assumptions!B17)</f>
        <v>112000</v>
      </c>
      <c r="C7" s="28" t="n">
        <f aca="false">C5*(1-Assumptions!C17)</f>
        <v>107400</v>
      </c>
      <c r="D7" s="28" t="n">
        <f aca="false">D5*(1-Assumptions!D17)</f>
        <v>112168</v>
      </c>
      <c r="E7" s="28" t="n">
        <f aca="false">E5*(1-Assumptions!E17)</f>
        <v>121792.32</v>
      </c>
      <c r="F7" s="28" t="n">
        <f aca="false">F5*(1-Assumptions!F17)</f>
        <v>131193.5232</v>
      </c>
      <c r="G7" s="28" t="n">
        <f aca="false">G5*(1-Assumptions!G17)</f>
        <v>138698.154496</v>
      </c>
    </row>
    <row r="8" customFormat="false" ht="15" hidden="false" customHeight="false" outlineLevel="0" collapsed="false">
      <c r="A8" s="29" t="s">
        <v>39</v>
      </c>
      <c r="B8" s="30" t="n">
        <f aca="false">B5+B6-B7</f>
        <v>358000</v>
      </c>
      <c r="C8" s="30" t="n">
        <f aca="false">C5+C6-C7</f>
        <v>400600</v>
      </c>
      <c r="D8" s="30" t="n">
        <f aca="false">D5+D6-D7</f>
        <v>468432</v>
      </c>
      <c r="E8" s="30" t="n">
        <f aca="false">E5+E6-E7</f>
        <v>546639.68</v>
      </c>
      <c r="F8" s="30" t="n">
        <f aca="false">F5+F6-F7</f>
        <v>630446.1568</v>
      </c>
      <c r="G8" s="30" t="n">
        <f aca="false">G5+G6-G7</f>
        <v>716748.002304</v>
      </c>
    </row>
    <row r="10" customFormat="false" ht="15" hidden="false" customHeight="false" outlineLevel="0" collapsed="false">
      <c r="A10" s="21" t="s">
        <v>40</v>
      </c>
      <c r="B10" s="21"/>
      <c r="C10" s="21"/>
      <c r="D10" s="21"/>
      <c r="E10" s="21"/>
      <c r="F10" s="21"/>
      <c r="G10" s="21"/>
    </row>
    <row r="11" customFormat="false" ht="15" hidden="false" customHeight="false" outlineLevel="0" collapsed="false">
      <c r="A11" s="6" t="s">
        <v>41</v>
      </c>
      <c r="B11" s="28" t="n">
        <f aca="false">B6-B7</f>
        <v>8000.00000000002</v>
      </c>
      <c r="C11" s="28" t="n">
        <f aca="false">C6-C7</f>
        <v>42600</v>
      </c>
      <c r="D11" s="28" t="n">
        <f aca="false">D6-D7</f>
        <v>67832</v>
      </c>
      <c r="E11" s="28" t="n">
        <f aca="false">E6-E7</f>
        <v>78207.68</v>
      </c>
      <c r="F11" s="28" t="n">
        <f aca="false">F6-F7</f>
        <v>83806.4768</v>
      </c>
      <c r="G11" s="28" t="n">
        <f aca="false">G6-G7</f>
        <v>86301.845504</v>
      </c>
    </row>
    <row r="12" customFormat="false" ht="15" hidden="false" customHeight="false" outlineLevel="0" collapsed="false">
      <c r="A12" s="6" t="s">
        <v>42</v>
      </c>
      <c r="B12" s="31" t="s">
        <v>10</v>
      </c>
      <c r="C12" s="7" t="n">
        <f aca="false">(C8-B8)/B8</f>
        <v>0.118994413407821</v>
      </c>
      <c r="D12" s="7" t="n">
        <f aca="false">(D8-C8)/C8</f>
        <v>0.169326010983525</v>
      </c>
      <c r="E12" s="7" t="n">
        <f aca="false">(E8-D8)/D8</f>
        <v>0.166956313829969</v>
      </c>
      <c r="F12" s="7" t="n">
        <f aca="false">(F8-E8)/E8</f>
        <v>0.153312099114356</v>
      </c>
      <c r="G12" s="7" t="n">
        <f aca="false">(G8-F8)/F8</f>
        <v>0.136890112776717</v>
      </c>
    </row>
    <row r="13" customFormat="false" ht="15" hidden="false" customHeight="false" outlineLevel="0" collapsed="false">
      <c r="A13" s="6" t="s">
        <v>43</v>
      </c>
      <c r="B13" s="7" t="n">
        <f aca="false">1-Assumptions!B17</f>
        <v>0.32</v>
      </c>
      <c r="C13" s="7" t="n">
        <f aca="false">1-Assumptions!C17</f>
        <v>0.3</v>
      </c>
      <c r="D13" s="7" t="n">
        <f aca="false">1-Assumptions!D17</f>
        <v>0.28</v>
      </c>
      <c r="E13" s="7" t="n">
        <f aca="false">1-Assumptions!E17</f>
        <v>0.26</v>
      </c>
      <c r="F13" s="7" t="n">
        <f aca="false">1-Assumptions!F17</f>
        <v>0.24</v>
      </c>
      <c r="G13" s="7" t="n">
        <f aca="false">1-Assumptions!G17</f>
        <v>0.22</v>
      </c>
    </row>
    <row r="14" customFormat="false" ht="15" hidden="false" customHeight="false" outlineLevel="0" collapsed="false">
      <c r="A14" s="6" t="s">
        <v>17</v>
      </c>
      <c r="B14" s="22" t="n">
        <f aca="false">Assumptions!B17</f>
        <v>0.68</v>
      </c>
      <c r="C14" s="22" t="n">
        <f aca="false">Assumptions!C17</f>
        <v>0.7</v>
      </c>
      <c r="D14" s="22" t="n">
        <f aca="false">Assumptions!D17</f>
        <v>0.72</v>
      </c>
      <c r="E14" s="22" t="n">
        <f aca="false">Assumptions!E17</f>
        <v>0.74</v>
      </c>
      <c r="F14" s="22" t="n">
        <f aca="false">Assumptions!F17</f>
        <v>0.76</v>
      </c>
      <c r="G14" s="22" t="n">
        <f aca="false">Assumptions!G17</f>
        <v>0.78</v>
      </c>
    </row>
    <row r="15" customFormat="false" ht="15" hidden="false" customHeight="false" outlineLevel="0" collapsed="false">
      <c r="A15" s="6" t="s">
        <v>44</v>
      </c>
      <c r="B15" s="32" t="n">
        <f aca="false">1-(1-B13)^(1/12)</f>
        <v>0.0316275855942042</v>
      </c>
      <c r="C15" s="32" t="n">
        <f aca="false">1-(1-C13)^(1/12)</f>
        <v>0.0292855303767776</v>
      </c>
      <c r="D15" s="32" t="n">
        <f aca="false">1-(1-D13)^(1/12)</f>
        <v>0.0270040302726658</v>
      </c>
      <c r="E15" s="32" t="n">
        <f aca="false">1-(1-E13)^(1/12)</f>
        <v>0.02477990116493</v>
      </c>
      <c r="F15" s="32" t="n">
        <f aca="false">1-(1-F13)^(1/12)</f>
        <v>0.0226102069307317</v>
      </c>
      <c r="G15" s="32" t="n">
        <f aca="false">1-(1-G13)^(1/12)</f>
        <v>0.0204922341771631</v>
      </c>
    </row>
    <row r="17" customFormat="false" ht="15" hidden="false" customHeight="false" outlineLevel="0" collapsed="false">
      <c r="A17" s="25" t="s">
        <v>45</v>
      </c>
      <c r="B17" s="25"/>
      <c r="C17" s="25"/>
      <c r="D17" s="25"/>
      <c r="E17" s="25"/>
      <c r="F17" s="25"/>
      <c r="G17" s="25"/>
    </row>
    <row r="18" customFormat="false" ht="15" hidden="false" customHeight="false" outlineLevel="0" collapsed="false">
      <c r="A18" s="6" t="s">
        <v>46</v>
      </c>
      <c r="B18" s="10" t="n">
        <f aca="false">B5*Assumptions!B17*Assumptions!B18/1000000</f>
        <v>76.16</v>
      </c>
      <c r="C18" s="10" t="n">
        <f aca="false">C5*Assumptions!C17*Assumptions!C18/1000000</f>
        <v>85.204</v>
      </c>
      <c r="D18" s="10" t="n">
        <f aca="false">D5*Assumptions!D17*Assumptions!D18/1000000</f>
        <v>103.83552</v>
      </c>
      <c r="E18" s="10" t="n">
        <f aca="false">E5*Assumptions!E17*Assumptions!E18/1000000</f>
        <v>131.7230784</v>
      </c>
      <c r="F18" s="10" t="n">
        <f aca="false">F5*Assumptions!F17*Assumptions!F18/1000000</f>
        <v>166.17846272</v>
      </c>
      <c r="G18" s="10" t="n">
        <f aca="false">G5*Assumptions!G17*Assumptions!G18/1000000</f>
        <v>206.53416096768</v>
      </c>
    </row>
    <row r="19" customFormat="false" ht="15" hidden="false" customHeight="false" outlineLevel="0" collapsed="false">
      <c r="A19" s="6" t="s">
        <v>47</v>
      </c>
      <c r="B19" s="10" t="n">
        <f aca="false">B6*Assumptions!B18*(1-Assumptions!B13/365)/1000000</f>
        <v>33.6657534246575</v>
      </c>
      <c r="C19" s="10" t="n">
        <f aca="false">C6*Assumptions!C18*(1-Assumptions!C13/365)/1000000</f>
        <v>45.4109589041096</v>
      </c>
      <c r="D19" s="10" t="n">
        <f aca="false">D6*Assumptions!D18*(1-Assumptions!D13/365)/1000000</f>
        <v>58.586301369863</v>
      </c>
      <c r="E19" s="10" t="n">
        <f aca="false">E6*Assumptions!E18*(1-Assumptions!E13/365)/1000000</f>
        <v>69.7534246575342</v>
      </c>
      <c r="F19" s="10" t="n">
        <f aca="false">F6*Assumptions!F18*(1-Assumptions!F13/365)/1000000</f>
        <v>79.4027397260274</v>
      </c>
      <c r="G19" s="10" t="n">
        <f aca="false">G6*Assumptions!G18*(1-Assumptions!G13/365)/1000000</f>
        <v>88.027397260274</v>
      </c>
    </row>
    <row r="20" customFormat="false" ht="15" hidden="false" customHeight="false" outlineLevel="0" collapsed="false">
      <c r="A20" s="33" t="s">
        <v>48</v>
      </c>
      <c r="B20" s="24" t="n">
        <f aca="false">B18+B19</f>
        <v>109.825753424658</v>
      </c>
      <c r="C20" s="24" t="n">
        <f aca="false">C18+C19</f>
        <v>130.61495890411</v>
      </c>
      <c r="D20" s="24" t="n">
        <f aca="false">D18+D19</f>
        <v>162.421821369863</v>
      </c>
      <c r="E20" s="24" t="n">
        <f aca="false">E18+E19</f>
        <v>201.476503057534</v>
      </c>
      <c r="F20" s="24" t="n">
        <f aca="false">F18+F19</f>
        <v>245.581202446027</v>
      </c>
      <c r="G20" s="24" t="n">
        <f aca="false">G18+G19</f>
        <v>294.561558227954</v>
      </c>
    </row>
    <row r="22" customFormat="false" ht="15" hidden="false" customHeight="false" outlineLevel="0" collapsed="false">
      <c r="A22" s="34" t="s">
        <v>49</v>
      </c>
      <c r="B22" s="34"/>
      <c r="C22" s="34"/>
      <c r="D22" s="34"/>
      <c r="E22" s="34"/>
      <c r="F22" s="34"/>
      <c r="G22" s="34"/>
    </row>
    <row r="23" customFormat="false" ht="15" hidden="false" customHeight="false" outlineLevel="0" collapsed="false">
      <c r="A23" s="6" t="s">
        <v>50</v>
      </c>
      <c r="B23" s="18" t="n">
        <f aca="false">'CAC &amp; LTV Analysis'!B7</f>
        <v>666.666666666667</v>
      </c>
      <c r="C23" s="18" t="n">
        <f aca="false">'CAC &amp; LTV Analysis'!C7</f>
        <v>800</v>
      </c>
      <c r="D23" s="18" t="n">
        <f aca="false">'CAC &amp; LTV Analysis'!D7</f>
        <v>777.777777777778</v>
      </c>
      <c r="E23" s="18" t="n">
        <f aca="false">'CAC &amp; LTV Analysis'!E7</f>
        <v>775</v>
      </c>
      <c r="F23" s="18" t="n">
        <f aca="false">'CAC &amp; LTV Analysis'!F7</f>
        <v>767.441860465116</v>
      </c>
      <c r="G23" s="18" t="n">
        <f aca="false">'CAC &amp; LTV Analysis'!G7</f>
        <v>764.444444444445</v>
      </c>
    </row>
    <row r="24" customFormat="false" ht="15" hidden="false" customHeight="false" outlineLevel="0" collapsed="false">
      <c r="A24" s="6" t="s">
        <v>51</v>
      </c>
      <c r="B24" s="18" t="n">
        <f aca="false">'CAC &amp; LTV Analysis'!B15</f>
        <v>523.636363636364</v>
      </c>
      <c r="C24" s="18" t="n">
        <f aca="false">'CAC &amp; LTV Analysis'!C15</f>
        <v>590.952380952381</v>
      </c>
      <c r="D24" s="18" t="n">
        <f aca="false">'CAC &amp; LTV Analysis'!D15</f>
        <v>666</v>
      </c>
      <c r="E24" s="18" t="n">
        <f aca="false">'CAC &amp; LTV Analysis'!E15</f>
        <v>750</v>
      </c>
      <c r="F24" s="18" t="n">
        <f aca="false">'CAC &amp; LTV Analysis'!F15</f>
        <v>844.444444444444</v>
      </c>
      <c r="G24" s="18" t="n">
        <f aca="false">'CAC &amp; LTV Analysis'!G15</f>
        <v>951.176470588235</v>
      </c>
    </row>
    <row r="25" customFormat="false" ht="15" hidden="false" customHeight="false" outlineLevel="0" collapsed="false">
      <c r="A25" s="6" t="s">
        <v>52</v>
      </c>
      <c r="B25" s="35" t="n">
        <f aca="false">'CAC &amp; LTV Analysis'!B18</f>
        <v>0.785454545454545</v>
      </c>
      <c r="C25" s="35" t="n">
        <f aca="false">'CAC &amp; LTV Analysis'!C18</f>
        <v>0.738690476190476</v>
      </c>
      <c r="D25" s="35" t="n">
        <f aca="false">'CAC &amp; LTV Analysis'!D18</f>
        <v>0.856285714285714</v>
      </c>
      <c r="E25" s="35" t="n">
        <f aca="false">'CAC &amp; LTV Analysis'!E18</f>
        <v>0.967741935483871</v>
      </c>
      <c r="F25" s="35" t="n">
        <f aca="false">'CAC &amp; LTV Analysis'!F18</f>
        <v>1.1003367003367</v>
      </c>
      <c r="G25" s="35" t="n">
        <f aca="false">'CAC &amp; LTV Analysis'!G18</f>
        <v>1.24427154582763</v>
      </c>
    </row>
  </sheetData>
  <mergeCells count="5">
    <mergeCell ref="A1:G1"/>
    <mergeCell ref="A4:G4"/>
    <mergeCell ref="A10:G10"/>
    <mergeCell ref="A17:G17"/>
    <mergeCell ref="A22:G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2026-01-31T21:34:43Z</dcterms:created>
  <dc:creator>openpyxl</dc:creator>
  <dc:description/>
  <dc:language>en-US</dc:language>
  <cp:lastModifiedBy/>
  <dcterms:modified xsi:type="dcterms:W3CDTF">2026-01-31T21:34:43Z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